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lan per delegate" sheetId="1" r:id="rId1"/>
    <sheet name="Plan fixed" sheetId="2" r:id="rId2"/>
    <sheet name="Plan Summary" sheetId="3" r:id="rId3"/>
  </sheets>
  <definedNames>
    <definedName name="accomp_fee">'Plan Summary'!$E$10</definedName>
    <definedName name="actual_forex">'Plan per delegate'!#REF!</definedName>
    <definedName name="cafe_cost">'Plan per delegate'!$B$11</definedName>
    <definedName name="cocktail_cost">'Plan per delegate'!$B$7</definedName>
    <definedName name="coffee_cost">'Plan per delegate'!$B$9</definedName>
    <definedName name="currencyrate">'Plan Summary'!$B$6</definedName>
    <definedName name="del_pack">'Plan per delegate'!$B$13</definedName>
    <definedName name="delegate_cost">'Plan per delegate'!$E$17</definedName>
    <definedName name="dinner_cost">'Plan per delegate'!$B$10</definedName>
    <definedName name="forecast_forex">'Plan per delegate'!#REF!</definedName>
    <definedName name="free">'Plan Summary'!$B$11</definedName>
    <definedName name="guest_cost">'Plan per delegate'!$E$16</definedName>
    <definedName name="guests">'Plan Summary'!$B$14</definedName>
    <definedName name="iacr_fee">'Plan Summary'!$E$10</definedName>
    <definedName name="iacr_full">'Plan Summary'!$E$12</definedName>
    <definedName name="iacr_student">'Plan Summary'!$E$13</definedName>
    <definedName name="late_extra">'Plan Summary'!$E$11</definedName>
    <definedName name="late_extra_fee">'Plan Summary'!$E$11</definedName>
    <definedName name="lunch_cost">'Plan per delegate'!$B$12</definedName>
    <definedName name="num_coffee">'Plan per delegate'!$E$6</definedName>
    <definedName name="num_lunch">'Plan per delegate'!$E$5</definedName>
    <definedName name="proc_cost">'Plan per delegate'!$B$5</definedName>
    <definedName name="reg_fee">'Plan Summary'!$E$8</definedName>
    <definedName name="regular">'Plan Summary'!$B$8</definedName>
    <definedName name="rump_cost">'Plan per delegate'!$B$8</definedName>
    <definedName name="secretariat_charge">'Plan per delegate'!$B$14</definedName>
    <definedName name="social_cost">'Plan per delegate'!$B$6</definedName>
    <definedName name="stu_fee">'Plan Summary'!$E$9</definedName>
    <definedName name="student">'Plan Summary'!$B$9</definedName>
    <definedName name="student_funded">'Plan Summary'!$B$10</definedName>
    <definedName name="total">'Plan Summary'!$B$13</definedName>
    <definedName name="total_fixed">'Plan fixed'!$B$23</definedName>
    <definedName name="total_guest_income">'Plan Summary'!$B$21</definedName>
    <definedName name="total_income">'Plan Summary'!$B$26</definedName>
    <definedName name="total_per_delegate">'Plan per delegate'!$B$28</definedName>
    <definedName name="total_regular_income">'Plan Summary'!$B$19</definedName>
    <definedName name="total_student_income">'Plan Summary'!$B$20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ahoma"/>
            <family val="2"/>
          </rPr>
          <t>Cost for electronic distribution (website or on a USB stick, self-produced in print-pdf format). Note that paper proceedings are optional and their cost should be added on request during registration. Consult the General Chair Guidelines for more (Section 9.5 and Appendix B).</t>
        </r>
      </text>
    </comment>
    <comment ref="B6" authorId="0">
      <text>
        <r>
          <rPr>
            <sz val="8"/>
            <color indexed="8"/>
            <rFont val="Tahoma"/>
            <family val="2"/>
          </rPr>
          <t>Excursion or other social event; traditionally this took place in afternoon of the second day - you don't have to do this if you don't want to - you can charge for this on the registration form as a separate item</t>
        </r>
      </text>
    </comment>
    <comment ref="B7" authorId="0">
      <text>
        <r>
          <rPr>
            <sz val="8"/>
            <color indexed="8"/>
            <rFont val="Tahoma"/>
            <family val="2"/>
          </rPr>
          <t>Normally the first evening reception with drinks and snacks - not a full dinner</t>
        </r>
      </text>
    </comment>
    <comment ref="B8" authorId="0">
      <text>
        <r>
          <rPr>
            <sz val="8"/>
            <color indexed="8"/>
            <rFont val="Tahoma"/>
            <family val="2"/>
          </rPr>
          <t>Normally, attendees will expect some food and drinks available during the rump session.</t>
        </r>
      </text>
    </comment>
    <comment ref="B11" authorId="0">
      <text>
        <r>
          <rPr>
            <sz val="8"/>
            <color indexed="8"/>
            <rFont val="Tahoma"/>
            <family val="2"/>
          </rPr>
          <t>Traditionally after the beach barbecue at CRYTPO.</t>
        </r>
      </text>
    </comment>
    <comment ref="B12" authorId="0">
      <text>
        <r>
          <rPr>
            <sz val="8"/>
            <color indexed="8"/>
            <rFont val="Tahoma"/>
            <family val="2"/>
          </rPr>
          <t>Note that for CRYPTO lunch is included in the dorms package, not the conference registration fee.</t>
        </r>
      </text>
    </comment>
    <comment ref="B13" authorId="0">
      <text>
        <r>
          <rPr>
            <sz val="8"/>
            <color indexed="8"/>
            <rFont val="Tahoma"/>
            <family val="2"/>
          </rPr>
          <t>Normally a bag, pen, paper or a T-shirt or mug.  More than $10 and you probably need sponsorship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Guests are not included in coffee breaks and lunches.
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Guests are not included in coffee breaks and lunches.
</t>
        </r>
      </text>
    </comment>
    <comment ref="B25" authorId="0">
      <text>
        <r>
          <rPr>
            <sz val="8"/>
            <color indexed="8"/>
            <rFont val="Tahoma"/>
            <family val="2"/>
          </rPr>
          <t>IACR fees are not shown in income calculations, except memberships for free registrations.</t>
        </r>
      </text>
    </comment>
    <comment ref="B26" authorId="0">
      <text>
        <r>
          <rPr>
            <sz val="8"/>
            <color indexed="8"/>
            <rFont val="Tahoma"/>
            <family val="2"/>
          </rPr>
          <t>2% of all credit card transactions processed on the IACR bank account.</t>
        </r>
      </text>
    </comment>
    <comment ref="E16" authorId="0">
      <text>
        <r>
          <rPr>
            <sz val="8"/>
            <color indexed="8"/>
            <rFont val="Tahoma"/>
            <family val="2"/>
          </rPr>
          <t>This cost assumes that a guest attends all social events: welcome cocktail, rump session, gala dinner and excursion.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ahoma"/>
            <family val="2"/>
          </rPr>
          <t>Microphones, projector etc.</t>
        </r>
      </text>
    </comment>
    <comment ref="B8" authorId="0">
      <text>
        <r>
          <rPr>
            <sz val="8"/>
            <color indexed="8"/>
            <rFont val="Tahoma"/>
            <family val="2"/>
          </rPr>
          <t>Technicians etc.</t>
        </r>
      </text>
    </comment>
    <comment ref="B9" authorId="0">
      <text>
        <r>
          <rPr>
            <sz val="8"/>
            <color indexed="8"/>
            <rFont val="Tahoma"/>
            <family val="2"/>
          </rPr>
          <t>Attendee list, Rump session agenda, menus and other incidentals</t>
        </r>
      </text>
    </comment>
    <comment ref="B10" authorId="0">
      <text>
        <r>
          <rPr>
            <sz val="8"/>
            <color indexed="8"/>
            <rFont val="Tahoma"/>
            <family val="2"/>
          </rPr>
          <t>Plan for travel costs for two invited speakers - pay them only if they really can't get funding from elsewhere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Liaise with the Program Chair - (s)he may plan to have one PC meeting </t>
        </r>
      </text>
    </comment>
    <comment ref="B12" authorId="0">
      <text>
        <r>
          <rPr>
            <sz val="8"/>
            <color indexed="8"/>
            <rFont val="Tahoma"/>
            <family val="2"/>
          </rPr>
          <t>Maybe a local travel agent, or staff helping with the registration desk, etc.</t>
        </r>
      </text>
    </comment>
    <comment ref="B13" authorId="0">
      <text>
        <r>
          <rPr>
            <sz val="8"/>
            <color indexed="8"/>
            <rFont val="Tahoma"/>
            <family val="2"/>
          </rPr>
          <t>Paper etc.</t>
        </r>
      </text>
    </comment>
    <comment ref="B14" authorId="0">
      <text>
        <r>
          <rPr>
            <sz val="8"/>
            <color indexed="8"/>
            <rFont val="Tahoma"/>
            <family val="2"/>
          </rPr>
          <t>For EUROCRYPT and CRYPTO only: Normally a meeting room with refreshments and a meal for about 25 attendees on the day of registration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There will be some </t>
        </r>
        <r>
          <rPr>
            <b/>
            <sz val="8"/>
            <color indexed="8"/>
            <rFont val="Tahoma"/>
            <family val="2"/>
          </rPr>
          <t>mandatory</t>
        </r>
        <r>
          <rPr>
            <sz val="8"/>
            <color indexed="8"/>
            <rFont val="Tahoma"/>
            <family val="2"/>
          </rPr>
          <t xml:space="preserve"> insurances that you will need - these cover things like personal injury claims.  Check if you need any other types of insurance and discuss this with the IACR Treasurer.</t>
        </r>
      </text>
    </comment>
    <comment ref="B16" authorId="0">
      <text>
        <r>
          <rPr>
            <sz val="8"/>
            <color indexed="8"/>
            <rFont val="Tahoma"/>
            <family val="2"/>
          </rPr>
          <t>Try to get this sponsored by a local telecomms company or ISP. Setup Wifi in the lecture hall for all the attendees. Install a few PCs and a printer in a separate room.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Registration confirmations,  invitation letters for visas.
Mostly done by email now. </t>
        </r>
      </text>
    </comment>
    <comment ref="B18" authorId="0">
      <text>
        <r>
          <rPr>
            <sz val="8"/>
            <color indexed="8"/>
            <rFont val="Tahoma"/>
            <family val="2"/>
          </rPr>
          <t>Shuttle buses etc.</t>
        </r>
      </text>
    </comment>
    <comment ref="B19" authorId="0">
      <text>
        <r>
          <rPr>
            <sz val="8"/>
            <color indexed="8"/>
            <rFont val="Tahoma"/>
            <family val="2"/>
          </rPr>
          <t>Typically travel assistance for a few student authors.</t>
        </r>
      </text>
    </comment>
    <comment ref="B20" authorId="0">
      <text>
        <r>
          <rPr>
            <sz val="8"/>
            <color indexed="8"/>
            <rFont val="Tahoma"/>
            <family val="2"/>
          </rPr>
          <t>Posters, conference programme, handouts, etc.</t>
        </r>
      </text>
    </comment>
    <comment ref="B21" authorId="0">
      <text>
        <r>
          <rPr>
            <sz val="8"/>
            <color indexed="8"/>
            <rFont val="Tahoma"/>
            <family val="2"/>
          </rPr>
          <t>Anything else you think you may need for the conference. Might include special foods, costs arising with visas and much more.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Exchange rate of local currency per $ which was used in budget (</t>
        </r>
        <r>
          <rPr>
            <b/>
            <sz val="8"/>
            <color indexed="8"/>
            <rFont val="Tahoma"/>
            <family val="2"/>
          </rPr>
          <t>for information only</t>
        </r>
        <r>
          <rPr>
            <sz val="8"/>
            <color indexed="8"/>
            <rFont val="Tahoma"/>
            <family val="2"/>
          </rPr>
          <t>)</t>
        </r>
      </text>
    </comment>
    <comment ref="B8" authorId="0">
      <text>
        <r>
          <rPr>
            <sz val="8"/>
            <color indexed="8"/>
            <rFont val="Tahoma"/>
            <family val="2"/>
          </rPr>
          <t>You should enter a number here that is based on an average of the last two years - you can change it to see where your breakeven point should be</t>
        </r>
      </text>
    </comment>
    <comment ref="B9" authorId="0">
      <text>
        <r>
          <rPr>
            <sz val="8"/>
            <color indexed="8"/>
            <rFont val="Tahoma"/>
            <family val="2"/>
          </rPr>
          <t>Expect (and encourage) as many students as possible - check on previous conference information for a guide. Typically about 20% of the attendees. The student speaker/attendees covered from the IACR fund are not included in this number.</t>
        </r>
      </text>
    </comment>
    <comment ref="B10" authorId="0">
      <text>
        <r>
          <rPr>
            <b/>
            <sz val="8"/>
            <color indexed="8"/>
            <rFont val="Tahoma"/>
            <family val="2"/>
          </rPr>
          <t xml:space="preserve">Only </t>
        </r>
        <r>
          <rPr>
            <sz val="8"/>
            <color indexed="8"/>
            <rFont val="Tahoma"/>
            <family val="2"/>
          </rPr>
          <t xml:space="preserve">for </t>
        </r>
        <r>
          <rPr>
            <b/>
            <sz val="8"/>
            <color indexed="8"/>
            <rFont val="Tahoma"/>
            <family val="2"/>
          </rPr>
          <t>conferences</t>
        </r>
        <r>
          <rPr>
            <sz val="8"/>
            <color indexed="8"/>
            <rFont val="Tahoma"/>
            <family val="2"/>
          </rPr>
          <t xml:space="preserve"> (EUROCRYPT, CRYPTO, ASIACRYPT): The students whose registration fee is covered by the IACR fund for student authors.
For </t>
        </r>
        <r>
          <rPr>
            <b/>
            <sz val="8"/>
            <color indexed="8"/>
            <rFont val="Tahoma"/>
            <family val="2"/>
          </rPr>
          <t>workshops</t>
        </r>
        <r>
          <rPr>
            <sz val="8"/>
            <color indexed="8"/>
            <rFont val="Tahoma"/>
            <family val="2"/>
          </rPr>
          <t xml:space="preserve"> (FSE, TCC, PKC, CHES), must set this to 0.
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This is for those attendees that will get the full facilities of the conference (lunches, proceedings etc in return for unpaid assistance - typically this would include student support to the Organising Committee or sponsors. Does not include the student authors covered by the IACR fund.
</t>
        </r>
      </text>
    </comment>
    <comment ref="B14" authorId="0">
      <text>
        <r>
          <rPr>
            <sz val="8"/>
            <color indexed="8"/>
            <rFont val="Tahoma"/>
            <family val="2"/>
          </rPr>
          <t>Expect to cater for accompanying guests - they will not affect the outcome of the conference significantly - just don't forget to cater for them at the social events and the rump session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Student authors who present their paper at IACR </t>
        </r>
        <r>
          <rPr>
            <b/>
            <sz val="8"/>
            <color indexed="8"/>
            <rFont val="Tahoma"/>
            <family val="2"/>
          </rPr>
          <t xml:space="preserve">conferences </t>
        </r>
        <r>
          <rPr>
            <sz val="8"/>
            <color indexed="8"/>
            <rFont val="Tahoma"/>
            <family val="2"/>
          </rPr>
          <t>(EUROCRYPT, CRYPTO, ASIACRYPT only) have their registration fees waived and this amount is covered by the IACR.</t>
        </r>
      </text>
    </comment>
    <comment ref="B23" authorId="0">
      <text>
        <r>
          <rPr>
            <sz val="8"/>
            <color indexed="8"/>
            <rFont val="Tahoma"/>
            <family val="2"/>
          </rPr>
          <t>Try to get some sponsoring from local industry.</t>
        </r>
      </text>
    </comment>
    <comment ref="B24" authorId="0">
      <text>
        <r>
          <rPr>
            <sz val="8"/>
            <color indexed="8"/>
            <rFont val="Tahoma"/>
            <family val="2"/>
          </rPr>
          <t>Typically 10-20% of the attendees register late and pay a late-registration free of 100-150$.</t>
        </r>
      </text>
    </comment>
    <comment ref="E8" authorId="0">
      <text>
        <r>
          <rPr>
            <sz val="8"/>
            <color indexed="8"/>
            <rFont val="Tahoma"/>
            <family val="2"/>
          </rPr>
          <t>You may be tempted to inflate this from the last conference - this may not be the best way - set this lower than the previous year if it makes sense</t>
        </r>
      </text>
    </comment>
    <comment ref="E9" authorId="0">
      <text>
        <r>
          <rPr>
            <sz val="8"/>
            <color indexed="8"/>
            <rFont val="Tahoma"/>
            <family val="2"/>
          </rPr>
          <t xml:space="preserve">Keep the student fee as low as you can to make it easy for students to attend the conference - try to make this 50% of the regular fee </t>
        </r>
      </text>
    </comment>
    <comment ref="E10" authorId="0">
      <text>
        <r>
          <rPr>
            <sz val="8"/>
            <color indexed="8"/>
            <rFont val="Tahoma"/>
            <family val="2"/>
          </rPr>
          <t>This really only needs to cover the costs of the social program, the rump session and the gala dinner</t>
        </r>
      </text>
    </comment>
    <comment ref="E11" authorId="0">
      <text>
        <r>
          <rPr>
            <sz val="8"/>
            <color indexed="8"/>
            <rFont val="Tahoma"/>
            <family val="2"/>
          </rPr>
          <t>Surcharge for those who register late, in order to encourage early registration and better planning</t>
        </r>
      </text>
    </comment>
    <comment ref="E12" authorId="0">
      <text>
        <r>
          <rPr>
            <sz val="8"/>
            <color indexed="8"/>
            <rFont val="Tahoma"/>
            <family val="2"/>
          </rPr>
          <t>These are given to you by the IACR Treasurer.</t>
        </r>
      </text>
    </comment>
  </commentList>
</comments>
</file>

<file path=xl/sharedStrings.xml><?xml version="1.0" encoding="utf-8"?>
<sst xmlns="http://schemas.openxmlformats.org/spreadsheetml/2006/main" count="91" uniqueCount="85">
  <si>
    <t>IACR Conference Planning Guide (Version 2014)</t>
  </si>
  <si>
    <t>Per Delegate Costs</t>
  </si>
  <si>
    <t>All figures are loosely based on experience, and must be replaced with realistic estimates.</t>
  </si>
  <si>
    <t>Plan</t>
  </si>
  <si>
    <t>Proceedings cost/copy</t>
  </si>
  <si>
    <t>Number of lunches</t>
  </si>
  <si>
    <t>Social event cost/delegate</t>
  </si>
  <si>
    <t>Number of coffee breaks</t>
  </si>
  <si>
    <t>Welcome cocktail cost/delegate</t>
  </si>
  <si>
    <t>Rump Session cost/delegate</t>
  </si>
  <si>
    <t>Coffee cost/break/delegate</t>
  </si>
  <si>
    <t>Banquet cost/delegate</t>
  </si>
  <si>
    <t>Crypto Café (CRYPTO only)</t>
  </si>
  <si>
    <t>Lunch cost/day/delegate</t>
  </si>
  <si>
    <t>Delegate pack</t>
  </si>
  <si>
    <t>Welcome Cocktail Party</t>
  </si>
  <si>
    <t>Variable costs per guest</t>
  </si>
  <si>
    <t>Coffee breaks</t>
  </si>
  <si>
    <t>Variable costs per delegate</t>
  </si>
  <si>
    <t>Lunches</t>
  </si>
  <si>
    <t>Rump session</t>
  </si>
  <si>
    <t>Note: figures in purple are calculated automatically - DON'T EDIT THESE CELLS</t>
  </si>
  <si>
    <t>Gala Dinner</t>
  </si>
  <si>
    <t>Crypto Café</t>
  </si>
  <si>
    <t>Social events</t>
  </si>
  <si>
    <t>Delegate packs</t>
  </si>
  <si>
    <t>Proceedings</t>
  </si>
  <si>
    <t>IACR Fees</t>
  </si>
  <si>
    <t>Credit card/bank fees</t>
  </si>
  <si>
    <t>TOTAL PER DELEGATE</t>
  </si>
  <si>
    <t>Fixed Costs</t>
  </si>
  <si>
    <t>Conference facility</t>
  </si>
  <si>
    <t>Audio/visual systems</t>
  </si>
  <si>
    <t>Conference support staff</t>
  </si>
  <si>
    <t>Printing</t>
  </si>
  <si>
    <t>Speaker assistance</t>
  </si>
  <si>
    <t>Program Committee</t>
  </si>
  <si>
    <t>Local organising committee</t>
  </si>
  <si>
    <t>Office consumables</t>
  </si>
  <si>
    <t>Board meeting</t>
  </si>
  <si>
    <t>Insurances</t>
  </si>
  <si>
    <t>Internet access</t>
  </si>
  <si>
    <t>Mailing costs</t>
  </si>
  <si>
    <t>Conference transport</t>
  </si>
  <si>
    <t>Student travel stipends</t>
  </si>
  <si>
    <t>Publicity</t>
  </si>
  <si>
    <t>Other charges</t>
  </si>
  <si>
    <t>TOTAL FIXED</t>
  </si>
  <si>
    <t>IACR Conference Budget Planner (Version 2014)</t>
  </si>
  <si>
    <t>City/Country</t>
  </si>
  <si>
    <t>General Chair</t>
  </si>
  <si>
    <t>Dates</t>
  </si>
  <si>
    <t>Exchange Rate</t>
  </si>
  <si>
    <t>Regular attendees</t>
  </si>
  <si>
    <t>Regular fee (without IACR fee)</t>
  </si>
  <si>
    <t>Student attendees (paying)</t>
  </si>
  <si>
    <t>Student fee (without IACR fee)</t>
  </si>
  <si>
    <t>Student speakers (from IACR fund)</t>
  </si>
  <si>
    <t>Accompanying person fee</t>
  </si>
  <si>
    <t>Free attendees</t>
  </si>
  <si>
    <t>Late registration surcharge</t>
  </si>
  <si>
    <t>IACR full fee</t>
  </si>
  <si>
    <t>Total attendees</t>
  </si>
  <si>
    <t>IACR student fee</t>
  </si>
  <si>
    <t>Accompanying guests</t>
  </si>
  <si>
    <t>Total Regular Fee</t>
  </si>
  <si>
    <t>Total Student Fee</t>
  </si>
  <si>
    <t>Income</t>
  </si>
  <si>
    <t>Expenditure</t>
  </si>
  <si>
    <t>Regular registrations</t>
  </si>
  <si>
    <t>Fixed costs</t>
  </si>
  <si>
    <t>Student registrations</t>
  </si>
  <si>
    <t>Per-delegate costs</t>
  </si>
  <si>
    <t>Guests</t>
  </si>
  <si>
    <t>IACR fund for student speakers</t>
  </si>
  <si>
    <t>Sponsorship</t>
  </si>
  <si>
    <t>Late registration surcharges</t>
  </si>
  <si>
    <t>TOTAL INCOME</t>
  </si>
  <si>
    <t>TOTAL EXPENDITURE</t>
  </si>
  <si>
    <t>SURPLUS/LOSS</t>
  </si>
  <si>
    <t>EFFECTS OF VARIABLE ATTENDANCE</t>
  </si>
  <si>
    <t>Additional regular attendees</t>
  </si>
  <si>
    <t>Total Attendees</t>
  </si>
  <si>
    <t>Costs</t>
  </si>
  <si>
    <t>Surplus/Loss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</si>
</sst>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.00_ ;_-[$$-409]* \-#,##0.00\ ;_-[$$-409]* \-??_ ;_-@_ "/>
    <numFmt numFmtId="165" formatCode="[$$-409]#,##0_ ;[Red]\-[$$-409]#,##0\ "/>
    <numFmt numFmtId="166" formatCode="_([$$-409]* #,##0.00_);_([$$-409]* \(#,##0.00\);_([$$-409]* \-??_);_(@_)"/>
    <numFmt numFmtId="167" formatCode="_(\$* #,##0.00_);_(\$* \(#,##0.00\);_(\$* \-??_);_(@_)"/>
    <numFmt numFmtId="168" formatCode="[$$-409]#,##0.00"/>
  </numFmts>
  <fonts count="1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7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2" width="14.28125" style="0" customWidth="1"/>
    <col min="3" max="3" width="11.28125" style="0" customWidth="1"/>
    <col min="4" max="4" width="27.421875" style="0" customWidth="1"/>
    <col min="5" max="5" width="9.7109375" style="0" customWidth="1"/>
  </cols>
  <sheetData>
    <row r="1" ht="18">
      <c r="A1" s="1" t="s">
        <v>0</v>
      </c>
    </row>
    <row r="2" ht="18">
      <c r="A2" s="1"/>
    </row>
    <row r="3" spans="1:2" ht="15.75">
      <c r="A3" s="2" t="s">
        <v>1</v>
      </c>
      <c r="B3" t="s">
        <v>2</v>
      </c>
    </row>
    <row r="4" s="3" customFormat="1" ht="12.75">
      <c r="B4" s="3" t="s">
        <v>3</v>
      </c>
    </row>
    <row r="5" spans="1:5" ht="12.75">
      <c r="A5" t="s">
        <v>4</v>
      </c>
      <c r="B5" s="4">
        <v>8.0000001</v>
      </c>
      <c r="D5" t="s">
        <v>5</v>
      </c>
      <c r="E5" s="5">
        <v>3</v>
      </c>
    </row>
    <row r="6" spans="1:5" ht="12.75">
      <c r="A6" t="s">
        <v>6</v>
      </c>
      <c r="B6" s="4">
        <v>1E-07</v>
      </c>
      <c r="D6" t="s">
        <v>7</v>
      </c>
      <c r="E6" s="5">
        <v>7</v>
      </c>
    </row>
    <row r="7" spans="1:2" ht="12.75">
      <c r="A7" t="s">
        <v>8</v>
      </c>
      <c r="B7" s="4">
        <v>15.0000001</v>
      </c>
    </row>
    <row r="8" spans="1:2" ht="12.75">
      <c r="A8" t="s">
        <v>9</v>
      </c>
      <c r="B8" s="4">
        <v>25.0000001</v>
      </c>
    </row>
    <row r="9" spans="1:2" ht="12.75">
      <c r="A9" t="s">
        <v>10</v>
      </c>
      <c r="B9" s="4">
        <v>5.0000001</v>
      </c>
    </row>
    <row r="10" spans="1:2" ht="12.75">
      <c r="A10" t="s">
        <v>11</v>
      </c>
      <c r="B10" s="4">
        <v>50.0000001</v>
      </c>
    </row>
    <row r="11" spans="1:2" ht="12.75">
      <c r="A11" t="s">
        <v>12</v>
      </c>
      <c r="B11" s="4">
        <v>8.0000001</v>
      </c>
    </row>
    <row r="12" spans="1:2" ht="12.75">
      <c r="A12" t="s">
        <v>13</v>
      </c>
      <c r="B12" s="4">
        <v>20.0000001</v>
      </c>
    </row>
    <row r="13" spans="1:2" ht="12.75">
      <c r="A13" t="s">
        <v>14</v>
      </c>
      <c r="B13" s="4">
        <v>10.0000001</v>
      </c>
    </row>
    <row r="14" ht="12.75">
      <c r="B14" s="4"/>
    </row>
    <row r="15" ht="12.75">
      <c r="C15" s="6"/>
    </row>
    <row r="16" spans="1:5" ht="12.75">
      <c r="A16" t="s">
        <v>15</v>
      </c>
      <c r="B16" s="7">
        <f>cocktail_cost*(total+guests)</f>
        <v>5400.000035999999</v>
      </c>
      <c r="D16" t="s">
        <v>16</v>
      </c>
      <c r="E16" s="8">
        <f>social_cost+cocktail_cost+rump_cost+dinner_cost+cafe_cost</f>
        <v>98.0000005</v>
      </c>
    </row>
    <row r="17" spans="1:5" ht="12.75">
      <c r="A17" t="s">
        <v>17</v>
      </c>
      <c r="B17" s="7">
        <f>num_coffee*coffee_cost*(total)</f>
        <v>12250.000245000001</v>
      </c>
      <c r="D17" t="s">
        <v>18</v>
      </c>
      <c r="E17" s="9">
        <f>guest_cost+proc_cost+coffee_cost*num_coffee+lunch_cost*num_lunch+del_pack</f>
        <v>211.0000017</v>
      </c>
    </row>
    <row r="18" spans="1:2" ht="12.75">
      <c r="A18" t="s">
        <v>19</v>
      </c>
      <c r="B18" s="7">
        <f>num_lunch*lunch_cost*(total)</f>
        <v>21000.000105000003</v>
      </c>
    </row>
    <row r="19" spans="1:4" ht="12.75">
      <c r="A19" t="s">
        <v>20</v>
      </c>
      <c r="B19" s="7">
        <f>rump_cost*(total+guests)</f>
        <v>9000.000036000001</v>
      </c>
      <c r="D19" s="10" t="s">
        <v>21</v>
      </c>
    </row>
    <row r="20" spans="1:2" ht="12.75">
      <c r="A20" t="s">
        <v>22</v>
      </c>
      <c r="B20" s="7">
        <f>dinner_cost*(total+guests)</f>
        <v>18000.000036</v>
      </c>
    </row>
    <row r="21" spans="1:2" ht="12.75">
      <c r="A21" t="s">
        <v>23</v>
      </c>
      <c r="B21" s="7">
        <f>cafe_cost*(total+guests)</f>
        <v>2880.000036</v>
      </c>
    </row>
    <row r="22" spans="1:2" ht="12.75">
      <c r="A22" t="s">
        <v>24</v>
      </c>
      <c r="B22" s="7">
        <f>social_cost*(total+guests)</f>
        <v>3.6E-05</v>
      </c>
    </row>
    <row r="23" spans="1:2" ht="12.75">
      <c r="A23" t="s">
        <v>25</v>
      </c>
      <c r="B23" s="7">
        <f>del_pack*total</f>
        <v>3500.0000349999996</v>
      </c>
    </row>
    <row r="24" spans="1:2" ht="12.75">
      <c r="A24" t="s">
        <v>26</v>
      </c>
      <c r="B24" s="7">
        <f>proc_cost*total</f>
        <v>2800.0000349999996</v>
      </c>
    </row>
    <row r="25" spans="1:2" ht="12.75">
      <c r="A25" t="s">
        <v>27</v>
      </c>
      <c r="B25" s="7">
        <f>iacr_full*free+iacr_student*student_funded</f>
        <v>500</v>
      </c>
    </row>
    <row r="26" spans="1:2" ht="12.75">
      <c r="A26" t="s">
        <v>28</v>
      </c>
      <c r="B26" s="7">
        <f>0.02*(total_regular_income+total_student_income+total_guest_income)</f>
        <v>2187</v>
      </c>
    </row>
    <row r="28" spans="1:2" ht="12.75">
      <c r="A28" s="11" t="s">
        <v>29</v>
      </c>
      <c r="B28" s="12">
        <f>SUM(B16:B27)</f>
        <v>77517.0006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3" sqref="B3"/>
    </sheetView>
  </sheetViews>
  <sheetFormatPr defaultColWidth="9.140625" defaultRowHeight="12.75"/>
  <cols>
    <col min="1" max="1" width="27.28125" style="0" customWidth="1"/>
    <col min="2" max="2" width="12.7109375" style="0" customWidth="1"/>
    <col min="4" max="4" width="27.57421875" style="0" customWidth="1"/>
    <col min="5" max="5" width="12.7109375" style="13" customWidth="1"/>
  </cols>
  <sheetData>
    <row r="1" spans="1:5" s="1" customFormat="1" ht="18">
      <c r="A1" s="1" t="s">
        <v>0</v>
      </c>
      <c r="E1" s="14"/>
    </row>
    <row r="3" spans="1:2" ht="15.75">
      <c r="A3" s="2" t="s">
        <v>30</v>
      </c>
      <c r="B3" t="s">
        <v>2</v>
      </c>
    </row>
    <row r="5" spans="1:2" ht="12.75">
      <c r="A5" s="11"/>
      <c r="B5" s="3" t="s">
        <v>3</v>
      </c>
    </row>
    <row r="6" spans="1:2" ht="12.75">
      <c r="A6" t="s">
        <v>31</v>
      </c>
      <c r="B6" s="4">
        <v>10000.00001</v>
      </c>
    </row>
    <row r="7" spans="1:2" ht="12.75">
      <c r="A7" t="s">
        <v>32</v>
      </c>
      <c r="B7" s="4">
        <v>1500.00001</v>
      </c>
    </row>
    <row r="8" spans="1:5" ht="12.75">
      <c r="A8" t="s">
        <v>33</v>
      </c>
      <c r="B8" s="4">
        <v>1500.00001</v>
      </c>
      <c r="E8" s="4"/>
    </row>
    <row r="9" spans="1:5" ht="12.75">
      <c r="A9" t="s">
        <v>34</v>
      </c>
      <c r="B9" s="4">
        <v>200.00001</v>
      </c>
      <c r="E9" s="4"/>
    </row>
    <row r="10" spans="1:5" ht="12.75">
      <c r="A10" t="s">
        <v>35</v>
      </c>
      <c r="B10" s="4">
        <v>3000.00001</v>
      </c>
      <c r="E10" s="4"/>
    </row>
    <row r="11" spans="1:5" ht="12.75">
      <c r="A11" t="s">
        <v>36</v>
      </c>
      <c r="B11" s="4">
        <v>5000.00001</v>
      </c>
      <c r="E11" s="4"/>
    </row>
    <row r="12" spans="1:5" ht="12.75">
      <c r="A12" t="s">
        <v>37</v>
      </c>
      <c r="B12" s="4">
        <v>10000.00001</v>
      </c>
      <c r="E12" s="4"/>
    </row>
    <row r="13" spans="1:5" ht="12.75">
      <c r="A13" t="s">
        <v>38</v>
      </c>
      <c r="B13" s="4">
        <v>200.00001</v>
      </c>
      <c r="E13" s="4"/>
    </row>
    <row r="14" spans="1:5" ht="12.75">
      <c r="A14" t="s">
        <v>39</v>
      </c>
      <c r="B14" s="4">
        <v>1000.00001</v>
      </c>
      <c r="E14" s="4"/>
    </row>
    <row r="15" spans="1:5" ht="12.75">
      <c r="A15" t="s">
        <v>40</v>
      </c>
      <c r="B15" s="4">
        <v>2000.00001</v>
      </c>
      <c r="E15" s="4"/>
    </row>
    <row r="16" spans="1:5" ht="12.75">
      <c r="A16" t="s">
        <v>41</v>
      </c>
      <c r="B16" s="4">
        <v>3000.00001</v>
      </c>
      <c r="E16" s="4"/>
    </row>
    <row r="17" spans="1:5" ht="12.75">
      <c r="A17" t="s">
        <v>42</v>
      </c>
      <c r="B17" s="4">
        <v>50.00001</v>
      </c>
      <c r="E17" s="4"/>
    </row>
    <row r="18" spans="1:5" ht="12.75">
      <c r="A18" t="s">
        <v>43</v>
      </c>
      <c r="B18" s="4">
        <v>500.00001</v>
      </c>
      <c r="E18" s="4"/>
    </row>
    <row r="19" spans="1:5" ht="12.75">
      <c r="A19" t="s">
        <v>44</v>
      </c>
      <c r="B19" s="4">
        <v>5000.00001</v>
      </c>
      <c r="E19" s="4"/>
    </row>
    <row r="20" spans="1:5" ht="12.75">
      <c r="A20" t="s">
        <v>45</v>
      </c>
      <c r="B20" s="4">
        <v>200.00001</v>
      </c>
      <c r="E20" s="4"/>
    </row>
    <row r="21" spans="1:5" ht="12.75">
      <c r="A21" t="s">
        <v>46</v>
      </c>
      <c r="B21" s="15">
        <v>500.00001</v>
      </c>
      <c r="E21" s="4"/>
    </row>
    <row r="22" ht="12.75">
      <c r="E22" s="4"/>
    </row>
    <row r="23" spans="1:5" ht="12.75">
      <c r="A23" s="11" t="s">
        <v>47</v>
      </c>
      <c r="B23" s="12">
        <f>SUM(B6:B22)</f>
        <v>43650.00016000001</v>
      </c>
      <c r="D23" s="11"/>
      <c r="E23" s="12"/>
    </row>
    <row r="24" ht="12.75"/>
    <row r="25" ht="12.75"/>
    <row r="26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3.8515625" style="0" customWidth="1"/>
    <col min="3" max="3" width="13.00390625" style="0" customWidth="1"/>
    <col min="4" max="4" width="27.8515625" style="0" customWidth="1"/>
    <col min="5" max="5" width="13.57421875" style="0" customWidth="1"/>
    <col min="6" max="6" width="12.140625" style="0" customWidth="1"/>
    <col min="7" max="7" width="12.8515625" style="0" customWidth="1"/>
    <col min="8" max="8" width="12.421875" style="0" customWidth="1"/>
  </cols>
  <sheetData>
    <row r="1" ht="18">
      <c r="A1" s="1" t="s">
        <v>48</v>
      </c>
    </row>
    <row r="2" ht="18">
      <c r="A2" s="1"/>
    </row>
    <row r="3" ht="18">
      <c r="A3" s="1" t="s">
        <v>49</v>
      </c>
    </row>
    <row r="4" ht="18">
      <c r="A4" s="1" t="s">
        <v>50</v>
      </c>
    </row>
    <row r="5" ht="18">
      <c r="A5" s="1" t="s">
        <v>51</v>
      </c>
    </row>
    <row r="6" spans="1:2" ht="18">
      <c r="A6" s="1" t="s">
        <v>52</v>
      </c>
      <c r="B6">
        <v>1</v>
      </c>
    </row>
    <row r="8" spans="1:5" ht="12.75">
      <c r="A8" t="s">
        <v>53</v>
      </c>
      <c r="B8">
        <v>280</v>
      </c>
      <c r="D8" t="s">
        <v>54</v>
      </c>
      <c r="E8" s="4">
        <v>350</v>
      </c>
    </row>
    <row r="9" spans="1:5" ht="12.75">
      <c r="A9" t="s">
        <v>55</v>
      </c>
      <c r="B9">
        <v>60</v>
      </c>
      <c r="D9" t="s">
        <v>56</v>
      </c>
      <c r="E9" s="7">
        <f>reg_fee/2</f>
        <v>175</v>
      </c>
    </row>
    <row r="10" spans="1:5" ht="12.75">
      <c r="A10" t="s">
        <v>57</v>
      </c>
      <c r="B10">
        <v>0</v>
      </c>
      <c r="D10" t="s">
        <v>58</v>
      </c>
      <c r="E10" s="4">
        <v>85</v>
      </c>
    </row>
    <row r="11" spans="1:5" ht="12.75">
      <c r="A11" t="s">
        <v>59</v>
      </c>
      <c r="B11">
        <v>10</v>
      </c>
      <c r="D11" t="s">
        <v>60</v>
      </c>
      <c r="E11" s="4">
        <v>100</v>
      </c>
    </row>
    <row r="12" spans="4:5" ht="12.75">
      <c r="D12" t="s">
        <v>61</v>
      </c>
      <c r="E12" s="4">
        <v>50</v>
      </c>
    </row>
    <row r="13" spans="1:5" ht="12.75">
      <c r="A13" t="s">
        <v>62</v>
      </c>
      <c r="B13" s="11">
        <f>SUM(B8:B11)</f>
        <v>350</v>
      </c>
      <c r="D13" t="s">
        <v>63</v>
      </c>
      <c r="E13" s="4">
        <f>iacr_full/2</f>
        <v>25</v>
      </c>
    </row>
    <row r="14" spans="1:9" ht="12.75">
      <c r="A14" t="s">
        <v>64</v>
      </c>
      <c r="B14">
        <v>10</v>
      </c>
      <c r="E14" s="4"/>
      <c r="G14" s="11"/>
      <c r="I14" s="16"/>
    </row>
    <row r="15" spans="4:5" ht="12.75">
      <c r="D15" s="11" t="s">
        <v>65</v>
      </c>
      <c r="E15" s="16">
        <f>reg_fee+iacr_full</f>
        <v>400</v>
      </c>
    </row>
    <row r="16" spans="4:5" ht="12.75">
      <c r="D16" s="11" t="s">
        <v>66</v>
      </c>
      <c r="E16" s="16">
        <f>stu_fee+iacr_student</f>
        <v>200</v>
      </c>
    </row>
    <row r="18" spans="1:5" ht="12.75">
      <c r="A18" s="11" t="s">
        <v>67</v>
      </c>
      <c r="B18" s="17" t="s">
        <v>3</v>
      </c>
      <c r="D18" s="11" t="s">
        <v>68</v>
      </c>
      <c r="E18" s="17" t="s">
        <v>3</v>
      </c>
    </row>
    <row r="19" spans="1:5" ht="12.75">
      <c r="A19" t="s">
        <v>69</v>
      </c>
      <c r="B19" s="7">
        <f>regular*reg_fee</f>
        <v>98000</v>
      </c>
      <c r="D19" t="s">
        <v>70</v>
      </c>
      <c r="E19" s="9">
        <f>total_fixed</f>
        <v>43650.00016000001</v>
      </c>
    </row>
    <row r="20" spans="1:5" ht="12.75">
      <c r="A20" t="s">
        <v>71</v>
      </c>
      <c r="B20" s="7">
        <f>student*stu_fee</f>
        <v>10500</v>
      </c>
      <c r="D20" t="s">
        <v>72</v>
      </c>
      <c r="E20" s="9">
        <f>total_per_delegate</f>
        <v>77517.0006</v>
      </c>
    </row>
    <row r="21" spans="1:5" ht="12.75">
      <c r="A21" t="s">
        <v>73</v>
      </c>
      <c r="B21" s="7">
        <f>guests*accomp_fee</f>
        <v>850</v>
      </c>
      <c r="E21" s="18"/>
    </row>
    <row r="22" spans="1:5" ht="12.75">
      <c r="A22" s="19" t="s">
        <v>74</v>
      </c>
      <c r="B22" s="7">
        <f>student_funded*(stu_fee+iacr_student)</f>
        <v>0</v>
      </c>
      <c r="E22" s="18"/>
    </row>
    <row r="23" spans="1:5" ht="12.75">
      <c r="A23" t="s">
        <v>75</v>
      </c>
      <c r="B23" s="15">
        <v>6000</v>
      </c>
      <c r="E23" s="18"/>
    </row>
    <row r="24" spans="1:5" ht="12.75">
      <c r="A24" t="s">
        <v>76</v>
      </c>
      <c r="B24" s="7">
        <f>0.15*total*late_extra</f>
        <v>5250</v>
      </c>
      <c r="E24" s="18"/>
    </row>
    <row r="25" ht="12.75">
      <c r="E25" s="18"/>
    </row>
    <row r="26" spans="1:5" ht="12.75">
      <c r="A26" s="11" t="s">
        <v>77</v>
      </c>
      <c r="B26" s="12">
        <f>SUM(B19:B25)</f>
        <v>120600</v>
      </c>
      <c r="D26" s="11" t="s">
        <v>78</v>
      </c>
      <c r="E26" s="20">
        <f>SUM(E19:E25)</f>
        <v>121167.00076000001</v>
      </c>
    </row>
    <row r="28" spans="1:2" ht="12.75">
      <c r="A28" s="11" t="s">
        <v>79</v>
      </c>
      <c r="B28" s="21">
        <f>B26-E26</f>
        <v>-567.0007600000099</v>
      </c>
    </row>
    <row r="30" ht="12.75">
      <c r="A30" s="11" t="s">
        <v>80</v>
      </c>
    </row>
    <row r="31" spans="1:8" ht="12.75">
      <c r="A31" s="19" t="s">
        <v>81</v>
      </c>
      <c r="B31">
        <v>-75</v>
      </c>
      <c r="C31">
        <v>-50</v>
      </c>
      <c r="D31">
        <v>-25</v>
      </c>
      <c r="E31">
        <v>0</v>
      </c>
      <c r="F31">
        <v>25</v>
      </c>
      <c r="G31">
        <v>50</v>
      </c>
      <c r="H31">
        <v>75</v>
      </c>
    </row>
    <row r="32" spans="1:8" ht="12.75">
      <c r="A32" s="11" t="s">
        <v>82</v>
      </c>
      <c r="B32" s="11">
        <f aca="true" t="shared" si="0" ref="B32:H32">total+B31</f>
        <v>275</v>
      </c>
      <c r="C32" s="11">
        <f t="shared" si="0"/>
        <v>300</v>
      </c>
      <c r="D32" s="11">
        <f t="shared" si="0"/>
        <v>325</v>
      </c>
      <c r="E32" s="11">
        <f t="shared" si="0"/>
        <v>350</v>
      </c>
      <c r="F32" s="11">
        <f t="shared" si="0"/>
        <v>375</v>
      </c>
      <c r="G32" s="11">
        <f t="shared" si="0"/>
        <v>400</v>
      </c>
      <c r="H32" s="11">
        <f t="shared" si="0"/>
        <v>425</v>
      </c>
    </row>
    <row r="33" spans="1:8" ht="12.75">
      <c r="A33" s="11" t="s">
        <v>67</v>
      </c>
      <c r="B33" s="18">
        <f aca="true" t="shared" si="1" ref="B33:H33">total_income+B31*reg_fee</f>
        <v>94350</v>
      </c>
      <c r="C33" s="18">
        <f t="shared" si="1"/>
        <v>103100</v>
      </c>
      <c r="D33" s="18">
        <f t="shared" si="1"/>
        <v>111850</v>
      </c>
      <c r="E33" s="18">
        <f t="shared" si="1"/>
        <v>120600</v>
      </c>
      <c r="F33" s="18">
        <f t="shared" si="1"/>
        <v>129350</v>
      </c>
      <c r="G33" s="18">
        <f t="shared" si="1"/>
        <v>138100</v>
      </c>
      <c r="H33" s="18">
        <f t="shared" si="1"/>
        <v>146850</v>
      </c>
    </row>
    <row r="34" spans="1:8" ht="12.75">
      <c r="A34" s="11" t="s">
        <v>83</v>
      </c>
      <c r="B34" s="18">
        <f>(delegate_cost+(reg_fee+iacr_full)*0.02)*B31+E26</f>
        <v>104742.00063250001</v>
      </c>
      <c r="C34" s="18">
        <f>(delegate_cost+(reg_fee+iacr_full)*0.02)*C31+E26</f>
        <v>110217.000675</v>
      </c>
      <c r="D34" s="18">
        <f>delegate_cost*D31+E26+D31*(reg_fee+iacr_full)*0.02</f>
        <v>115692.0007175</v>
      </c>
      <c r="E34" s="18">
        <f>(delegate_cost+(reg_fee+iacr_full)*0.02)*E31+E26</f>
        <v>121167.00076000001</v>
      </c>
      <c r="F34" s="18">
        <f>(delegate_cost+(reg_fee+iacr_full)*0.02)*F31+E26</f>
        <v>126642.00080250001</v>
      </c>
      <c r="G34" s="18">
        <f>(delegate_cost+(reg_fee+iacr_full)*0.02)*G31+E26</f>
        <v>132117.000845</v>
      </c>
      <c r="H34" s="18">
        <f>(delegate_cost+(reg_fee+iacr_full)*0.02)*H31+E26</f>
        <v>137592.0008875</v>
      </c>
    </row>
    <row r="35" spans="1:8" ht="12.75">
      <c r="A35" s="11" t="s">
        <v>84</v>
      </c>
      <c r="B35" s="20">
        <f aca="true" t="shared" si="2" ref="B35:H35">B33-B34</f>
        <v>-10392.000632500014</v>
      </c>
      <c r="C35" s="20">
        <f t="shared" si="2"/>
        <v>-7117.000675000003</v>
      </c>
      <c r="D35" s="20">
        <f t="shared" si="2"/>
        <v>-3842.0007175000064</v>
      </c>
      <c r="E35" s="20">
        <f t="shared" si="2"/>
        <v>-567.0007600000099</v>
      </c>
      <c r="F35" s="20">
        <f t="shared" si="2"/>
        <v>2707.9991974999866</v>
      </c>
      <c r="G35" s="20">
        <f t="shared" si="2"/>
        <v>5982.999154999998</v>
      </c>
      <c r="H35" s="20">
        <f t="shared" si="2"/>
        <v>9257.999112499994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